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len\Downloads\"/>
    </mc:Choice>
  </mc:AlternateContent>
  <xr:revisionPtr revIDLastSave="0" documentId="13_ncr:1_{3FB644D2-6D00-4A4F-9848-BFB449D081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put Output" sheetId="1" r:id="rId1"/>
    <sheet name="Calcul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2" l="1"/>
  <c r="C6" i="1" l="1"/>
  <c r="H13" i="2" l="1"/>
  <c r="H14" i="2"/>
  <c r="H15" i="2"/>
  <c r="H16" i="2"/>
  <c r="H9" i="2"/>
  <c r="F11" i="2" l="1"/>
  <c r="F10" i="2"/>
  <c r="G11" i="2" l="1"/>
  <c r="H11" i="2" s="1"/>
  <c r="F12" i="2" l="1"/>
  <c r="H12" i="2" s="1"/>
  <c r="G10" i="2"/>
  <c r="H10" i="2" l="1"/>
  <c r="C26" i="1" s="1"/>
  <c r="C28" i="1" s="1"/>
  <c r="C27" i="1" l="1"/>
</calcChain>
</file>

<file path=xl/sharedStrings.xml><?xml version="1.0" encoding="utf-8"?>
<sst xmlns="http://schemas.openxmlformats.org/spreadsheetml/2006/main" count="61" uniqueCount="56">
  <si>
    <t>INPUT</t>
  </si>
  <si>
    <t>Usage</t>
  </si>
  <si>
    <t>Solar Insolation Map</t>
  </si>
  <si>
    <t>Drivers with Cars</t>
  </si>
  <si>
    <t>Enter the number of resident licensed drivers with access to a vehicle.</t>
  </si>
  <si>
    <t>Average Trips per day per resident</t>
  </si>
  <si>
    <t>How many times does each driver leave the property? One trip is two gate cycles:  departure and arrival.</t>
  </si>
  <si>
    <t>Other vehicles</t>
  </si>
  <si>
    <t xml:space="preserve">Other than residents, how many people visit the property on a typical day? Each is two cycles: arrival and departure. </t>
  </si>
  <si>
    <t>Total Gate Cycles</t>
  </si>
  <si>
    <t>Total gate cycles</t>
  </si>
  <si>
    <t>System</t>
  </si>
  <si>
    <t>Operator Type</t>
  </si>
  <si>
    <t>StrongArm Park</t>
  </si>
  <si>
    <t>Select your operator from the pull down menu</t>
  </si>
  <si>
    <t>Gate Size (ft)</t>
  </si>
  <si>
    <t xml:space="preserve">Enter the length of the gate in ft. </t>
  </si>
  <si>
    <t>Number of Keypads</t>
  </si>
  <si>
    <t>Enter the number of keypads installed on the system. We'll estimate the power. Do not include wireless keypads.</t>
  </si>
  <si>
    <t>Free Exit Loop</t>
  </si>
  <si>
    <t>Enter 1 if there is a free exit loop in the system, otherwise enter 0. 
Do not include Hy5B detectors</t>
  </si>
  <si>
    <t>7 Day Event Timer</t>
  </si>
  <si>
    <t>Enter 1 of there is an event timer, otherwise enter 0.</t>
  </si>
  <si>
    <t>Other (mA)</t>
  </si>
  <si>
    <t xml:space="preserve">If there are other devices that draw power continuously, enter the power draw in mA. </t>
  </si>
  <si>
    <t>Environment</t>
  </si>
  <si>
    <t>Insolation (see map)</t>
  </si>
  <si>
    <t>Enter the value on the map that corresponds to the gate's location. If the location is between two lines, use the average.</t>
  </si>
  <si>
    <t xml:space="preserve">Days of Standby </t>
  </si>
  <si>
    <t>OUTPUT</t>
  </si>
  <si>
    <t>Power Requirements</t>
  </si>
  <si>
    <t xml:space="preserve">This is the average daily power requirement for the system. </t>
  </si>
  <si>
    <t>Solar Panels (W)</t>
  </si>
  <si>
    <t>This is the minimum size solar panel (W). Pick the next larger size. </t>
  </si>
  <si>
    <t>Battery Capacity 
(A-h at 12V)</t>
  </si>
  <si>
    <t>System Load</t>
  </si>
  <si>
    <t>Motor Current</t>
  </si>
  <si>
    <t>Cycle Time</t>
  </si>
  <si>
    <t>Voltage</t>
  </si>
  <si>
    <t>Keypads</t>
  </si>
  <si>
    <t>Apollo 1500 Series</t>
  </si>
  <si>
    <t>SlideSmart</t>
  </si>
  <si>
    <t>SwingSmart</t>
  </si>
  <si>
    <t>Titan</t>
  </si>
  <si>
    <t>SwingSmart CNX</t>
  </si>
  <si>
    <t>Receiver</t>
  </si>
  <si>
    <t>Load (W-h/cyc)</t>
  </si>
  <si>
    <t>SlideSmartCNX</t>
  </si>
  <si>
    <t>System Standby Current (A)</t>
  </si>
  <si>
    <t>System Load (W-h/day)</t>
  </si>
  <si>
    <t>Enter 1 if using an OXI receiver</t>
  </si>
  <si>
    <t>Titan Dual Gate</t>
  </si>
  <si>
    <t>This is the minimum size battery in Ah (at 12V). Pick the next larger size.  Use two batteries of the same size connected in series for 24V systems. Example: 2 batteries @35AH ea = 70Ah</t>
  </si>
  <si>
    <t xml:space="preserve">Enter the number of days that there may be no charging at all due to extended cloudiness or storms. </t>
  </si>
  <si>
    <t>C</t>
  </si>
  <si>
    <t>Updated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</si>
</sst>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3" fillId="3" borderId="3" applyNumberFormat="0" applyAlignment="0" applyProtection="0"/>
    <xf numFmtId="0" fontId="4" fillId="3" borderId="2" applyNumberFormat="0" applyAlignment="0" applyProtection="0"/>
    <xf numFmtId="0" fontId="7" fillId="4" borderId="7" applyNumberFormat="0" applyFont="0" applyAlignment="0" applyProtection="0"/>
    <xf numFmtId="0" fontId="8" fillId="0" borderId="8" applyNumberFormat="0" applyFill="0" applyAlignment="0" applyProtection="0"/>
  </cellStyleXfs>
  <cellXfs count="32">
    <xf numFmtId="0" fontId="0" fillId="0" borderId="0" xfId="0"/>
    <xf numFmtId="0" fontId="2" fillId="2" borderId="2" xfId="2"/>
    <xf numFmtId="164" fontId="2" fillId="2" borderId="2" xfId="2" applyNumberFormat="1"/>
    <xf numFmtId="0" fontId="6" fillId="0" borderId="0" xfId="0" applyFont="1" applyAlignment="1">
      <alignment wrapText="1"/>
    </xf>
    <xf numFmtId="0" fontId="2" fillId="2" borderId="4" xfId="2" applyBorder="1" applyAlignment="1" applyProtection="1">
      <alignment horizontal="center" vertical="center"/>
      <protection locked="0"/>
    </xf>
    <xf numFmtId="0" fontId="4" fillId="3" borderId="2" xfId="4" applyAlignment="1">
      <alignment horizontal="right" vertical="center"/>
    </xf>
    <xf numFmtId="0" fontId="4" fillId="3" borderId="2" xfId="4" applyAlignment="1">
      <alignment horizontal="center" vertical="center"/>
    </xf>
    <xf numFmtId="0" fontId="0" fillId="0" borderId="0" xfId="0" applyAlignment="1">
      <alignment vertical="center"/>
    </xf>
    <xf numFmtId="0" fontId="2" fillId="2" borderId="5" xfId="2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 vertical="center"/>
    </xf>
    <xf numFmtId="0" fontId="3" fillId="3" borderId="3" xfId="3" applyAlignment="1">
      <alignment horizontal="right" vertical="center"/>
    </xf>
    <xf numFmtId="2" fontId="0" fillId="0" borderId="0" xfId="0" applyNumberFormat="1"/>
    <xf numFmtId="0" fontId="2" fillId="4" borderId="7" xfId="5" applyFont="1" applyAlignment="1">
      <alignment horizontal="right" vertical="center"/>
    </xf>
    <xf numFmtId="0" fontId="3" fillId="3" borderId="3" xfId="3" applyAlignment="1">
      <alignment horizontal="right" vertical="center" wrapText="1"/>
    </xf>
    <xf numFmtId="165" fontId="3" fillId="3" borderId="6" xfId="3" applyNumberFormat="1" applyBorder="1" applyAlignment="1">
      <alignment horizontal="center" vertical="center"/>
    </xf>
    <xf numFmtId="0" fontId="2" fillId="4" borderId="7" xfId="5" applyFont="1" applyAlignment="1">
      <alignment horizontal="right" vertical="center" wrapText="1"/>
    </xf>
    <xf numFmtId="0" fontId="2" fillId="2" borderId="9" xfId="2" applyBorder="1"/>
    <xf numFmtId="164" fontId="2" fillId="2" borderId="9" xfId="2" applyNumberFormat="1" applyBorder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0" xfId="0" applyAlignment="1">
      <alignment horizontal="center" wrapText="1"/>
    </xf>
    <xf numFmtId="0" fontId="2" fillId="2" borderId="2" xfId="2" applyBorder="1"/>
    <xf numFmtId="164" fontId="2" fillId="2" borderId="2" xfId="2" applyNumberFormat="1" applyBorder="1"/>
    <xf numFmtId="2" fontId="0" fillId="0" borderId="0" xfId="0" applyNumberFormat="1" applyBorder="1"/>
    <xf numFmtId="0" fontId="6" fillId="4" borderId="7" xfId="5" applyFont="1" applyAlignment="1">
      <alignment horizontal="left" vertical="center" wrapText="1"/>
    </xf>
    <xf numFmtId="0" fontId="5" fillId="0" borderId="1" xfId="1" applyFont="1" applyAlignment="1">
      <alignment horizontal="center"/>
    </xf>
    <xf numFmtId="0" fontId="6" fillId="4" borderId="7" xfId="5" applyFont="1" applyAlignment="1">
      <alignment vertical="center" wrapText="1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/>
    </xf>
    <xf numFmtId="0" fontId="9" fillId="5" borderId="8" xfId="6" applyFont="1" applyFill="1" applyAlignment="1">
      <alignment horizontal="center"/>
    </xf>
    <xf numFmtId="0" fontId="9" fillId="5" borderId="8" xfId="6" applyFont="1" applyFill="1" applyAlignment="1">
      <alignment horizontal="center" vertical="center"/>
    </xf>
  </cellXfs>
  <cellStyles count="7">
    <cellStyle name="Calculation" xfId="4" builtinId="22"/>
    <cellStyle name="Heading 1" xfId="6" builtinId="16"/>
    <cellStyle name="Heading 2" xfId="1" builtinId="17"/>
    <cellStyle name="Input" xfId="2" builtinId="20"/>
    <cellStyle name="Normal" xfId="0" builtinId="0"/>
    <cellStyle name="Note" xfId="5" builtinId="10"/>
    <cellStyle name="Output" xfId="3" builtinId="21"/>
  </cellStyles>
  <dxfs count="3">
    <dxf>
      <numFmt numFmtId="164" formatCode="0.000"/>
    </dxf>
    <dxf>
      <numFmt numFmtId="2" formatCode="0.00"/>
    </dxf>
    <dxf>
      <numFmt numFmtId="164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2</xdr:row>
      <xdr:rowOff>85725</xdr:rowOff>
    </xdr:from>
    <xdr:to>
      <xdr:col>18</xdr:col>
      <xdr:colOff>19307</xdr:colOff>
      <xdr:row>13</xdr:row>
      <xdr:rowOff>152400</xdr:rowOff>
    </xdr:to>
    <xdr:pic>
      <xdr:nvPicPr>
        <xdr:cNvPr id="2" name="Picture 1" descr="http://solarinsolation.org/wp-content/uploads/2012/01/usa_insolation_map.gif">
          <a:extLst>
            <a:ext uri="{FF2B5EF4-FFF2-40B4-BE49-F238E27FC236}">
              <a16:creationId xmlns:a16="http://schemas.microsoft.com/office/drawing/2014/main" id="{5D6565A7-9724-4D2F-A9B8-F3ECB0279B2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552450"/>
          <a:ext cx="7401182" cy="4381500"/>
        </a:xfrm>
        <a:prstGeom prst="rect">
          <a:avLst/>
        </a:prstGeom>
        <a:noFill/>
        <a:ln w="38100">
          <a:solidFill>
            <a:schemeClr val="accent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ratorSpecs" displayName="OperatorSpecs" ref="E8:J17" totalsRowShown="0">
  <autoFilter ref="E8:J17" xr:uid="{00000000-0009-0000-0100-000001000000}"/>
  <sortState xmlns:xlrd2="http://schemas.microsoft.com/office/spreadsheetml/2017/richdata2" ref="E9:J16">
    <sortCondition ref="E8:E16"/>
  </sortState>
  <tableColumns count="6">
    <tableColumn id="1" xr3:uid="{00000000-0010-0000-0000-000001000000}" name="Operator Type" dataCellStyle="Input"/>
    <tableColumn id="2" xr3:uid="{00000000-0010-0000-0000-000002000000}" name="Motor Current" dataDxfId="2" dataCellStyle="Input"/>
    <tableColumn id="3" xr3:uid="{00000000-0010-0000-0000-000003000000}" name="Cycle Time"/>
    <tableColumn id="4" xr3:uid="{00000000-0010-0000-0000-000004000000}" name="Load (W-h/cyc)" dataDxfId="1">
      <calculatedColumnFormula>F9*G9/3600*OperatorSpecs[[#This Row],[Voltage]]</calculatedColumnFormula>
    </tableColumn>
    <tableColumn id="5" xr3:uid="{00000000-0010-0000-0000-000005000000}" name="Voltage"/>
    <tableColumn id="6" xr3:uid="{00000000-0010-0000-0000-000006000000}" name="System Standby Current (A)" data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8"/>
  <sheetViews>
    <sheetView showGridLines="0" tabSelected="1" topLeftCell="A13" workbookViewId="0">
      <selection activeCell="C21" sqref="C21"/>
    </sheetView>
  </sheetViews>
  <sheetFormatPr defaultRowHeight="15" x14ac:dyDescent="0.25"/>
  <cols>
    <col min="1" max="1" width="2.5703125" customWidth="1"/>
    <col min="2" max="2" width="26" customWidth="1"/>
    <col min="3" max="3" width="16.7109375" customWidth="1"/>
    <col min="4" max="4" width="10.85546875" customWidth="1"/>
    <col min="5" max="5" width="32.5703125" customWidth="1"/>
    <col min="6" max="6" width="4.140625" customWidth="1"/>
    <col min="7" max="7" width="10.42578125" customWidth="1"/>
  </cols>
  <sheetData>
    <row r="1" spans="2:18" ht="20.25" thickBot="1" x14ac:dyDescent="0.35">
      <c r="B1" s="30" t="s">
        <v>0</v>
      </c>
      <c r="C1" s="30"/>
      <c r="D1" s="30"/>
      <c r="E1" s="30"/>
    </row>
    <row r="2" spans="2:18" ht="22.5" thickTop="1" thickBot="1" x14ac:dyDescent="0.4">
      <c r="B2" s="29" t="s">
        <v>1</v>
      </c>
      <c r="C2" s="29"/>
      <c r="D2" s="29"/>
      <c r="E2" s="29"/>
      <c r="G2" s="26" t="s">
        <v>2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2:18" ht="35.25" customHeight="1" thickTop="1" x14ac:dyDescent="0.25">
      <c r="B3" s="12" t="s">
        <v>3</v>
      </c>
      <c r="C3" s="4">
        <v>3</v>
      </c>
      <c r="D3" s="25" t="s">
        <v>4</v>
      </c>
      <c r="E3" s="25"/>
      <c r="F3" s="3"/>
    </row>
    <row r="4" spans="2:18" ht="32.25" customHeight="1" x14ac:dyDescent="0.25">
      <c r="B4" s="15" t="s">
        <v>5</v>
      </c>
      <c r="C4" s="4">
        <v>2</v>
      </c>
      <c r="D4" s="27" t="s">
        <v>6</v>
      </c>
      <c r="E4" s="27"/>
      <c r="F4" s="3"/>
    </row>
    <row r="5" spans="2:18" ht="39" customHeight="1" x14ac:dyDescent="0.25">
      <c r="B5" s="15" t="s">
        <v>7</v>
      </c>
      <c r="C5" s="4">
        <v>1</v>
      </c>
      <c r="D5" s="27" t="s">
        <v>8</v>
      </c>
      <c r="E5" s="27"/>
      <c r="F5" s="3"/>
    </row>
    <row r="6" spans="2:18" x14ac:dyDescent="0.25">
      <c r="B6" s="5" t="s">
        <v>9</v>
      </c>
      <c r="C6" s="6">
        <f>2*C3*C4+2*C5</f>
        <v>14</v>
      </c>
      <c r="D6" s="7" t="s">
        <v>10</v>
      </c>
      <c r="E6" s="7"/>
    </row>
    <row r="7" spans="2:18" x14ac:dyDescent="0.25">
      <c r="B7" s="7"/>
      <c r="C7" s="7"/>
      <c r="D7" s="7"/>
      <c r="E7" s="7"/>
    </row>
    <row r="8" spans="2:18" x14ac:dyDescent="0.25">
      <c r="B8" s="7"/>
      <c r="C8" s="7"/>
      <c r="D8" s="7"/>
      <c r="E8" s="7"/>
    </row>
    <row r="9" spans="2:18" ht="18" thickBot="1" x14ac:dyDescent="0.3">
      <c r="B9" s="28" t="s">
        <v>11</v>
      </c>
      <c r="C9" s="28"/>
      <c r="D9" s="28"/>
      <c r="E9" s="28"/>
    </row>
    <row r="10" spans="2:18" ht="41.25" customHeight="1" thickTop="1" x14ac:dyDescent="0.25">
      <c r="B10" s="12" t="s">
        <v>12</v>
      </c>
      <c r="C10" s="8" t="s">
        <v>41</v>
      </c>
      <c r="D10" s="27" t="s">
        <v>14</v>
      </c>
      <c r="E10" s="27"/>
    </row>
    <row r="11" spans="2:18" ht="48" customHeight="1" x14ac:dyDescent="0.25">
      <c r="B11" s="12" t="s">
        <v>15</v>
      </c>
      <c r="C11" s="8">
        <v>16</v>
      </c>
      <c r="D11" s="27" t="s">
        <v>16</v>
      </c>
      <c r="E11" s="27"/>
    </row>
    <row r="12" spans="2:18" ht="40.5" customHeight="1" x14ac:dyDescent="0.25">
      <c r="B12" s="12" t="s">
        <v>17</v>
      </c>
      <c r="C12" s="8">
        <v>0</v>
      </c>
      <c r="D12" s="27" t="s">
        <v>18</v>
      </c>
      <c r="E12" s="27"/>
      <c r="F12" s="3"/>
    </row>
    <row r="13" spans="2:18" ht="40.5" customHeight="1" x14ac:dyDescent="0.25">
      <c r="B13" s="12" t="s">
        <v>19</v>
      </c>
      <c r="C13" s="8">
        <v>0</v>
      </c>
      <c r="D13" s="27" t="s">
        <v>20</v>
      </c>
      <c r="E13" s="27"/>
      <c r="F13" s="3"/>
    </row>
    <row r="14" spans="2:18" ht="40.5" customHeight="1" x14ac:dyDescent="0.25">
      <c r="B14" s="12" t="s">
        <v>21</v>
      </c>
      <c r="C14" s="8">
        <v>0</v>
      </c>
      <c r="D14" s="27" t="s">
        <v>22</v>
      </c>
      <c r="E14" s="27"/>
      <c r="F14" s="3"/>
    </row>
    <row r="15" spans="2:18" ht="40.5" customHeight="1" x14ac:dyDescent="0.25">
      <c r="B15" s="12" t="s">
        <v>45</v>
      </c>
      <c r="C15" s="8">
        <v>1</v>
      </c>
      <c r="D15" s="27" t="s">
        <v>50</v>
      </c>
      <c r="E15" s="27"/>
      <c r="F15" s="3"/>
    </row>
    <row r="16" spans="2:18" ht="40.5" customHeight="1" x14ac:dyDescent="0.25">
      <c r="B16" s="12" t="s">
        <v>23</v>
      </c>
      <c r="C16" s="8">
        <v>0</v>
      </c>
      <c r="D16" s="27" t="s">
        <v>24</v>
      </c>
      <c r="E16" s="27"/>
      <c r="F16" s="3"/>
    </row>
    <row r="17" spans="2:9" x14ac:dyDescent="0.25">
      <c r="B17" s="7"/>
      <c r="C17" s="7"/>
      <c r="D17" s="7"/>
      <c r="E17" s="7"/>
    </row>
    <row r="18" spans="2:9" x14ac:dyDescent="0.25">
      <c r="B18" s="7"/>
      <c r="C18" s="7"/>
      <c r="D18" s="7"/>
      <c r="E18" s="7"/>
    </row>
    <row r="19" spans="2:9" ht="18" thickBot="1" x14ac:dyDescent="0.3">
      <c r="B19" s="28" t="s">
        <v>25</v>
      </c>
      <c r="C19" s="28"/>
      <c r="D19" s="28"/>
      <c r="E19" s="28"/>
    </row>
    <row r="20" spans="2:9" ht="42.75" customHeight="1" thickTop="1" x14ac:dyDescent="0.25">
      <c r="B20" s="12" t="s">
        <v>26</v>
      </c>
      <c r="C20" s="8">
        <v>3.8</v>
      </c>
      <c r="D20" s="25" t="s">
        <v>27</v>
      </c>
      <c r="E20" s="25"/>
      <c r="F20" s="3"/>
    </row>
    <row r="21" spans="2:9" ht="42.75" customHeight="1" x14ac:dyDescent="0.25">
      <c r="B21" s="12" t="s">
        <v>28</v>
      </c>
      <c r="C21" s="8">
        <v>5</v>
      </c>
      <c r="D21" s="25" t="s">
        <v>53</v>
      </c>
      <c r="E21" s="25"/>
      <c r="F21" s="3"/>
    </row>
    <row r="22" spans="2:9" x14ac:dyDescent="0.25">
      <c r="B22" s="7"/>
      <c r="C22" s="7"/>
      <c r="D22" s="7"/>
      <c r="E22" s="7"/>
    </row>
    <row r="23" spans="2:9" ht="20.25" thickBot="1" x14ac:dyDescent="0.3">
      <c r="B23" s="31" t="s">
        <v>29</v>
      </c>
      <c r="C23" s="31"/>
      <c r="D23" s="31"/>
      <c r="E23" s="31"/>
    </row>
    <row r="24" spans="2:9" ht="18" thickTop="1" x14ac:dyDescent="0.25">
      <c r="E24" s="9"/>
    </row>
    <row r="25" spans="2:9" ht="18" thickBot="1" x14ac:dyDescent="0.3">
      <c r="B25" s="28" t="s">
        <v>30</v>
      </c>
      <c r="C25" s="28"/>
      <c r="D25" s="28"/>
      <c r="E25" s="28"/>
    </row>
    <row r="26" spans="2:9" ht="35.25" customHeight="1" thickTop="1" x14ac:dyDescent="0.25">
      <c r="B26" s="10" t="s">
        <v>49</v>
      </c>
      <c r="C26" s="14">
        <f>C6*VLOOKUP('Input Output'!C10,OperatorSpecs[],4)+(VLOOKUP('Input Output'!C10,OperatorSpecs[],6)+SUMPRODUCT(C12:C15,Calculator!C9:C12)+C16/1000)*VLOOKUP('Input Output'!C10,OperatorSpecs[],5)*24</f>
        <v>80.362666666666669</v>
      </c>
      <c r="D26" s="25" t="s">
        <v>31</v>
      </c>
      <c r="E26" s="25"/>
      <c r="I26" s="11"/>
    </row>
    <row r="27" spans="2:9" ht="25.5" customHeight="1" x14ac:dyDescent="0.25">
      <c r="B27" s="10" t="s">
        <v>32</v>
      </c>
      <c r="C27" s="14">
        <f>C26/C20*1.1</f>
        <v>23.262877192982458</v>
      </c>
      <c r="D27" s="25" t="s">
        <v>33</v>
      </c>
      <c r="E27" s="25"/>
    </row>
    <row r="28" spans="2:9" ht="49.5" customHeight="1" x14ac:dyDescent="0.25">
      <c r="B28" s="13" t="s">
        <v>34</v>
      </c>
      <c r="C28" s="14">
        <f>2*C26*C21/12</f>
        <v>66.968888888888884</v>
      </c>
      <c r="D28" s="25" t="s">
        <v>52</v>
      </c>
      <c r="E28" s="25"/>
    </row>
  </sheetData>
  <mergeCells count="22">
    <mergeCell ref="B2:E2"/>
    <mergeCell ref="B9:E9"/>
    <mergeCell ref="B19:E19"/>
    <mergeCell ref="B1:E1"/>
    <mergeCell ref="B23:E23"/>
    <mergeCell ref="D16:E16"/>
    <mergeCell ref="D26:E26"/>
    <mergeCell ref="D27:E27"/>
    <mergeCell ref="D28:E28"/>
    <mergeCell ref="G2:R2"/>
    <mergeCell ref="D3:E3"/>
    <mergeCell ref="D4:E4"/>
    <mergeCell ref="D5:E5"/>
    <mergeCell ref="D10:E10"/>
    <mergeCell ref="D11:E11"/>
    <mergeCell ref="D12:E12"/>
    <mergeCell ref="D13:E13"/>
    <mergeCell ref="D14:E14"/>
    <mergeCell ref="B25:E25"/>
    <mergeCell ref="D15:E15"/>
    <mergeCell ref="D20:E20"/>
    <mergeCell ref="D21:E21"/>
  </mergeCells>
  <phoneticPr fontId="10" type="noConversion"/>
  <dataValidations count="1">
    <dataValidation allowBlank="1" showInputMessage="1" showErrorMessage="1" promptTitle="Select Type" sqref="C11" xr:uid="{00000000-0002-0000-00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Type" xr:uid="{00000000-0002-0000-0000-000001000000}">
          <x14:formula1>
            <xm:f>Calculator!$E$9:$E$16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7"/>
  <sheetViews>
    <sheetView workbookViewId="0">
      <selection activeCell="B28" sqref="B28"/>
    </sheetView>
  </sheetViews>
  <sheetFormatPr defaultRowHeight="15" x14ac:dyDescent="0.25"/>
  <cols>
    <col min="2" max="2" width="20.42578125" customWidth="1"/>
    <col min="5" max="5" width="17.85546875" customWidth="1"/>
    <col min="6" max="6" width="12" customWidth="1"/>
    <col min="7" max="7" width="12.7109375" customWidth="1"/>
    <col min="8" max="8" width="13.140625" customWidth="1"/>
    <col min="9" max="9" width="12.42578125" customWidth="1"/>
    <col min="10" max="10" width="18" customWidth="1"/>
  </cols>
  <sheetData>
    <row r="2" spans="2:10" x14ac:dyDescent="0.25">
      <c r="B2" t="s">
        <v>55</v>
      </c>
    </row>
    <row r="8" spans="2:10" ht="31.5" thickBot="1" x14ac:dyDescent="0.35">
      <c r="B8" s="29" t="s">
        <v>35</v>
      </c>
      <c r="C8" s="29"/>
      <c r="E8" s="21" t="s">
        <v>12</v>
      </c>
      <c r="F8" s="21" t="s">
        <v>36</v>
      </c>
      <c r="G8" s="21" t="s">
        <v>37</v>
      </c>
      <c r="H8" s="21" t="s">
        <v>46</v>
      </c>
      <c r="I8" s="21" t="s">
        <v>38</v>
      </c>
      <c r="J8" s="21" t="s">
        <v>48</v>
      </c>
    </row>
    <row r="9" spans="2:10" ht="15.75" thickTop="1" x14ac:dyDescent="0.25">
      <c r="B9" s="1" t="s">
        <v>39</v>
      </c>
      <c r="C9" s="2">
        <v>2.5000000000000001E-2</v>
      </c>
      <c r="E9" s="1" t="s">
        <v>40</v>
      </c>
      <c r="F9" s="2">
        <v>10</v>
      </c>
      <c r="G9">
        <v>30</v>
      </c>
      <c r="H9" s="11">
        <f>F9*G9/3600*OperatorSpecs[[#This Row],[Voltage]]</f>
        <v>1</v>
      </c>
      <c r="I9">
        <v>12</v>
      </c>
      <c r="J9" s="18">
        <v>0.02</v>
      </c>
    </row>
    <row r="10" spans="2:10" x14ac:dyDescent="0.25">
      <c r="B10" s="1" t="s">
        <v>19</v>
      </c>
      <c r="C10" s="2">
        <v>0.05</v>
      </c>
      <c r="E10" s="1" t="s">
        <v>41</v>
      </c>
      <c r="F10" s="2">
        <f>3.5+0.175*('Input Output'!C11-20)</f>
        <v>2.8</v>
      </c>
      <c r="G10">
        <f>2*'Input Output'!C11</f>
        <v>32</v>
      </c>
      <c r="H10" s="11">
        <f>F10*G10/3600*OperatorSpecs[[#This Row],[Voltage]]</f>
        <v>0.59733333333333327</v>
      </c>
      <c r="I10">
        <v>24</v>
      </c>
      <c r="J10" s="18">
        <v>7.4999999999999997E-2</v>
      </c>
    </row>
    <row r="11" spans="2:10" x14ac:dyDescent="0.25">
      <c r="B11" s="1" t="s">
        <v>21</v>
      </c>
      <c r="C11" s="2">
        <v>0.03</v>
      </c>
      <c r="E11" s="1" t="s">
        <v>47</v>
      </c>
      <c r="F11" s="2">
        <f>3.5+0.175*('Input Output'!C11-20)</f>
        <v>2.8</v>
      </c>
      <c r="G11">
        <f>2*'Input Output'!C11</f>
        <v>32</v>
      </c>
      <c r="H11" s="11">
        <f>F11*G11/3600*OperatorSpecs[[#This Row],[Voltage]]</f>
        <v>0.59733333333333327</v>
      </c>
      <c r="I11">
        <v>24</v>
      </c>
      <c r="J11" s="18">
        <v>0.12</v>
      </c>
    </row>
    <row r="12" spans="2:10" x14ac:dyDescent="0.25">
      <c r="B12" s="1" t="s">
        <v>45</v>
      </c>
      <c r="C12" s="2">
        <v>0.05</v>
      </c>
      <c r="E12" s="1" t="s">
        <v>13</v>
      </c>
      <c r="F12" s="2">
        <f>IF('Input Output'!C11&lt;14,2.2,1.4)</f>
        <v>1.4</v>
      </c>
      <c r="G12">
        <v>1.5</v>
      </c>
      <c r="H12" s="11">
        <f>F12*G12/3600*OperatorSpecs[[#This Row],[Voltage]]</f>
        <v>1.3999999999999999E-2</v>
      </c>
      <c r="I12">
        <v>24</v>
      </c>
      <c r="J12" s="18">
        <v>0.05</v>
      </c>
    </row>
    <row r="13" spans="2:10" x14ac:dyDescent="0.25">
      <c r="E13" s="16" t="s">
        <v>42</v>
      </c>
      <c r="F13" s="17">
        <v>3.5</v>
      </c>
      <c r="G13">
        <v>30</v>
      </c>
      <c r="H13" s="11">
        <f>F13*G13/3600*OperatorSpecs[[#This Row],[Voltage]]</f>
        <v>0.7</v>
      </c>
      <c r="I13">
        <v>24</v>
      </c>
      <c r="J13" s="18">
        <v>7.4999999999999997E-2</v>
      </c>
    </row>
    <row r="14" spans="2:10" x14ac:dyDescent="0.25">
      <c r="E14" s="16" t="s">
        <v>44</v>
      </c>
      <c r="F14" s="17">
        <v>3</v>
      </c>
      <c r="G14" s="19">
        <v>30</v>
      </c>
      <c r="H14" s="11">
        <f>F14*G14/3600*OperatorSpecs[[#This Row],[Voltage]]</f>
        <v>0.60000000000000009</v>
      </c>
      <c r="I14" s="19">
        <v>24</v>
      </c>
      <c r="J14" s="20">
        <v>0.12</v>
      </c>
    </row>
    <row r="15" spans="2:10" x14ac:dyDescent="0.25">
      <c r="E15" s="22" t="s">
        <v>43</v>
      </c>
      <c r="F15" s="23">
        <v>10</v>
      </c>
      <c r="G15">
        <v>30</v>
      </c>
      <c r="H15" s="11">
        <f>F15*G15/3600*OperatorSpecs[[#This Row],[Voltage]]</f>
        <v>1</v>
      </c>
      <c r="I15">
        <v>12</v>
      </c>
      <c r="J15" s="18">
        <v>0.02</v>
      </c>
    </row>
    <row r="16" spans="2:10" x14ac:dyDescent="0.25">
      <c r="E16" s="16" t="s">
        <v>51</v>
      </c>
      <c r="F16" s="17">
        <v>20</v>
      </c>
      <c r="G16" s="19">
        <v>30</v>
      </c>
      <c r="H16" s="11">
        <f>F16*G16/3600*OperatorSpecs[[#This Row],[Voltage]]</f>
        <v>2</v>
      </c>
      <c r="I16" s="19">
        <v>12</v>
      </c>
      <c r="J16" s="20">
        <v>0.02</v>
      </c>
    </row>
    <row r="17" spans="5:10" x14ac:dyDescent="0.25">
      <c r="E17" s="16"/>
      <c r="F17" s="17"/>
      <c r="G17" s="19"/>
      <c r="H17" s="24">
        <f>F17*G17/3600*OperatorSpecs[[#This Row],[Voltage]]</f>
        <v>0</v>
      </c>
      <c r="I17" s="19"/>
      <c r="J17" s="20" t="s">
        <v>54</v>
      </c>
    </row>
  </sheetData>
  <mergeCells count="1">
    <mergeCell ref="B8:C8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 Output</vt:lpstr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Allen</dc:creator>
  <cp:keywords/>
  <dc:description/>
  <cp:lastModifiedBy>John Allen</cp:lastModifiedBy>
  <cp:revision/>
  <dcterms:created xsi:type="dcterms:W3CDTF">2017-12-05T23:22:12Z</dcterms:created>
  <dcterms:modified xsi:type="dcterms:W3CDTF">2020-11-05T17:47:31Z</dcterms:modified>
  <cp:category/>
  <cp:contentStatus/>
</cp:coreProperties>
</file>